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Assumptions" sheetId="2" state="visible" r:id="rId2"/>
    <sheet xmlns:r="http://schemas.openxmlformats.org/officeDocument/2006/relationships" name="DCF Model" sheetId="3" state="visible" r:id="rId3"/>
  </sheets>
  <definedNames/>
  <calcPr calcId="124519" fullCalcOnLoad="1"/>
</workbook>
</file>

<file path=xl/styles.xml><?xml version="1.0" encoding="utf-8"?>
<styleSheet xmlns="http://schemas.openxmlformats.org/spreadsheetml/2006/main">
  <numFmts count="6">
    <numFmt numFmtId="164" formatCode="#,##0;(#,##0);-"/>
    <numFmt numFmtId="165" formatCode="0.0%;(0.0%);-"/>
    <numFmt numFmtId="166" formatCode="#,##0.0;(#,##0.0);-"/>
    <numFmt numFmtId="167" formatCode="$#,##0;($#,##0);-"/>
    <numFmt numFmtId="168" formatCode="$#,##0.00;($#,##0.00);-"/>
    <numFmt numFmtId="169" formatCode="0.000"/>
  </numFmts>
  <fonts count="14">
    <font>
      <name val="Calibri"/>
      <family val="2"/>
      <color theme="1"/>
      <sz val="11"/>
      <scheme val="minor"/>
    </font>
    <font>
      <name val="Arial"/>
      <b val="1"/>
      <color rgb="00C8102E"/>
      <sz val="9"/>
    </font>
    <font>
      <name val="Georgia"/>
      <b val="1"/>
      <color rgb="00111111"/>
      <sz val="17"/>
    </font>
    <font>
      <name val="Georgia"/>
      <i val="1"/>
      <color rgb="006B6B66"/>
      <sz val="10.5"/>
    </font>
    <font>
      <name val="Arial"/>
      <b val="1"/>
      <color rgb="00111111"/>
      <sz val="10"/>
    </font>
    <font>
      <name val="Arial"/>
      <b val="1"/>
      <color rgb="000000FF"/>
      <sz val="10"/>
    </font>
    <font>
      <name val="Arial"/>
      <i val="1"/>
      <color rgb="006B6B66"/>
      <sz val="9"/>
    </font>
    <font>
      <name val="Arial"/>
      <b val="1"/>
      <color rgb="00111111"/>
      <sz val="9"/>
    </font>
    <font>
      <name val="Arial"/>
      <color rgb="00111111"/>
      <sz val="10"/>
    </font>
    <font>
      <name val="Arial"/>
      <b val="1"/>
      <color rgb="00008000"/>
      <sz val="10"/>
    </font>
    <font>
      <name val="Arial"/>
      <b val="1"/>
      <color rgb="00C8102E"/>
      <sz val="10"/>
    </font>
    <font>
      <name val="Arial"/>
      <b val="1"/>
      <color rgb="00C8102E"/>
      <sz val="12"/>
    </font>
    <font>
      <name val="Arial"/>
      <b val="1"/>
      <color rgb="00FF0000"/>
      <sz val="10"/>
    </font>
    <font>
      <name val="Georgia"/>
      <i val="1"/>
      <color rgb="006B6B66"/>
      <sz val="10"/>
    </font>
  </fonts>
  <fills count="4">
    <fill>
      <patternFill/>
    </fill>
    <fill>
      <patternFill patternType="gray125"/>
    </fill>
    <fill>
      <patternFill patternType="solid">
        <fgColor rgb="00FFF2A8"/>
      </patternFill>
    </fill>
    <fill>
      <patternFill patternType="solid">
        <fgColor rgb="00FDF3F4"/>
      </patternFill>
    </fill>
  </fills>
  <borders count="6">
    <border>
      <left/>
      <right/>
      <top/>
      <bottom/>
      <diagonal/>
    </border>
    <border>
      <bottom style="medium">
        <color rgb="00111111"/>
      </bottom>
    </border>
    <border>
      <bottom style="thin">
        <color rgb="00DCDCD6"/>
      </bottom>
    </border>
    <border>
      <left style="thin">
        <color rgb="00DCDCD6"/>
      </left>
      <right style="thin">
        <color rgb="00DCDCD6"/>
      </right>
      <top style="thin">
        <color rgb="00DCDCD6"/>
      </top>
      <bottom style="thin">
        <color rgb="00DCDCD6"/>
      </bottom>
    </border>
    <border>
      <bottom style="thin">
        <color rgb="00111111"/>
      </bottom>
    </border>
    <border>
      <left style="thin">
        <color rgb="00DCDCD6"/>
      </left>
      <right style="thin">
        <color rgb="00DCDCD6"/>
      </right>
      <top style="medium">
        <color rgb="00111111"/>
      </top>
      <bottom style="medium">
        <color rgb="00111111"/>
      </bottom>
    </border>
  </borders>
  <cellStyleXfs count="1">
    <xf numFmtId="0" fontId="0" fillId="0" borderId="0"/>
  </cellStyleXfs>
  <cellXfs count="3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1" pivotButton="0" quotePrefix="0" xfId="0"/>
    <xf numFmtId="0" fontId="1" fillId="0" borderId="2" pivotButton="0" quotePrefix="0" xfId="0"/>
    <xf numFmtId="0" fontId="0" fillId="0" borderId="2" pivotButton="0" quotePrefix="0" xfId="0"/>
    <xf numFmtId="0" fontId="4" fillId="0" borderId="0" pivotButton="0" quotePrefix="0" xfId="0"/>
    <xf numFmtId="0" fontId="6" fillId="0" borderId="0" applyAlignment="1" pivotButton="0" quotePrefix="0" xfId="0">
      <alignment vertical="top" wrapText="1"/>
    </xf>
    <xf numFmtId="0" fontId="5" fillId="2" borderId="0" pivotButton="0" quotePrefix="0" xfId="0"/>
    <xf numFmtId="0" fontId="6" fillId="0" borderId="0" pivotButton="0" quotePrefix="0" xfId="0"/>
    <xf numFmtId="0" fontId="9" fillId="0" borderId="0" pivotButton="0" quotePrefix="0" xfId="0"/>
    <xf numFmtId="0" fontId="12" fillId="0" borderId="0" pivotButton="0" quotePrefix="0" xfId="0"/>
    <xf numFmtId="0" fontId="13" fillId="0" borderId="0" applyAlignment="1" pivotButton="0" quotePrefix="0" xfId="0">
      <alignment vertical="top" wrapText="1"/>
    </xf>
    <xf numFmtId="164" fontId="5" fillId="2" borderId="3" pivotButton="0" quotePrefix="0" xfId="0"/>
    <xf numFmtId="0" fontId="7" fillId="3" borderId="4" applyAlignment="1" pivotButton="0" quotePrefix="0" xfId="0">
      <alignment horizontal="center" vertical="center" wrapText="1"/>
    </xf>
    <xf numFmtId="0" fontId="8" fillId="0" borderId="0" pivotButton="0" quotePrefix="0" xfId="0"/>
    <xf numFmtId="165" fontId="5" fillId="2" borderId="3" pivotButton="0" quotePrefix="0" xfId="0"/>
    <xf numFmtId="165" fontId="9" fillId="0" borderId="0" pivotButton="0" quotePrefix="0" xfId="0"/>
    <xf numFmtId="166" fontId="5" fillId="2" borderId="3" pivotButton="0" quotePrefix="0" xfId="0"/>
    <xf numFmtId="165" fontId="4" fillId="0" borderId="0" pivotButton="0" quotePrefix="0" xfId="0"/>
    <xf numFmtId="167" fontId="5" fillId="2" borderId="3" pivotButton="0" quotePrefix="0" xfId="0"/>
    <xf numFmtId="168" fontId="5" fillId="2" borderId="3" pivotButton="0" quotePrefix="0" xfId="0"/>
    <xf numFmtId="0" fontId="10" fillId="0" borderId="0" pivotButton="0" quotePrefix="0" xfId="0"/>
    <xf numFmtId="167" fontId="4" fillId="0" borderId="0" pivotButton="0" quotePrefix="0" xfId="0"/>
    <xf numFmtId="0" fontId="8" fillId="0" borderId="0" applyAlignment="1" pivotButton="0" quotePrefix="0" xfId="0">
      <alignment indent="1"/>
    </xf>
    <xf numFmtId="165" fontId="8" fillId="0" borderId="0" pivotButton="0" quotePrefix="0" xfId="0"/>
    <xf numFmtId="167" fontId="8" fillId="0" borderId="0" pivotButton="0" quotePrefix="0" xfId="0"/>
    <xf numFmtId="164" fontId="8" fillId="0" borderId="0" pivotButton="0" quotePrefix="0" xfId="0"/>
    <xf numFmtId="169" fontId="8" fillId="0" borderId="0" pivotButton="0" quotePrefix="0" xfId="0"/>
    <xf numFmtId="166" fontId="8" fillId="0" borderId="0" pivotButton="0" quotePrefix="0" xfId="0"/>
    <xf numFmtId="168" fontId="11" fillId="0" borderId="5" pivotButton="0" quotePrefix="0" xfId="0"/>
    <xf numFmtId="168" fontId="8" fillId="0" borderId="0" pivotButton="0" quotePrefix="0" xfId="0"/>
    <xf numFmtId="168" fontId="8"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4"/>
  <sheetViews>
    <sheetView showGridLines="0" workbookViewId="0">
      <selection activeCell="A1" sqref="A1"/>
    </sheetView>
  </sheetViews>
  <sheetFormatPr baseColWidth="8" defaultRowHeight="15"/>
  <cols>
    <col width="3" customWidth="1" min="1" max="1"/>
    <col width="30" customWidth="1" min="2" max="2"/>
    <col width="88" customWidth="1" min="3" max="3"/>
  </cols>
  <sheetData>
    <row r="1">
      <c r="A1" s="1" t="inlineStr">
        <is>
          <t>THE BROOKSIDE BRIEF</t>
        </is>
      </c>
    </row>
    <row r="2">
      <c r="A2" s="2" t="inlineStr">
        <is>
          <t>Template 01 · Discounted Cash Flow</t>
        </is>
      </c>
    </row>
    <row r="3">
      <c r="A3" s="3" t="inlineStr">
        <is>
          <t>A blank, scenario-driven DCF. Published free by The Brookside Brief.</t>
        </is>
      </c>
    </row>
    <row r="4" ht="6" customHeight="1">
      <c r="A4" s="4" t="n"/>
      <c r="B4" s="4" t="n"/>
      <c r="C4" s="4" t="n"/>
      <c r="D4" s="4" t="n"/>
      <c r="E4" s="4" t="n"/>
      <c r="F4" s="4" t="n"/>
      <c r="G4" s="4" t="n"/>
      <c r="H4" s="4" t="n"/>
    </row>
    <row r="6">
      <c r="A6" s="5" t="inlineStr">
        <is>
          <t>HOW TO USE THIS TEMPLATE</t>
        </is>
      </c>
      <c r="B6" s="6" t="n"/>
      <c r="C6" s="6" t="n"/>
      <c r="D6" s="6" t="n"/>
      <c r="E6" s="6" t="n"/>
      <c r="F6" s="6" t="n"/>
      <c r="G6" s="6" t="n"/>
      <c r="H6" s="6" t="n"/>
    </row>
    <row r="8" ht="30" customHeight="1">
      <c r="B8" s="7" t="inlineStr">
        <is>
          <t>Step 1</t>
        </is>
      </c>
      <c r="C8" s="8" t="inlineStr">
        <is>
          <t>Open the Assumptions sheet and replace the example inputs with your company's figures. The example is a $500mm-revenue business — overwrite all of it.</t>
        </is>
      </c>
    </row>
    <row r="9" ht="30" customHeight="1">
      <c r="B9" s="7" t="inlineStr">
        <is>
          <t>Step 2</t>
        </is>
      </c>
      <c r="C9" s="8" t="inlineStr">
        <is>
          <t>Build your discount rate in the CAPM block, then paste the result into the Base column of the WACC row. Bear and Bull stay manual so you can widen the range.</t>
        </is>
      </c>
    </row>
    <row r="10" ht="30" customHeight="1">
      <c r="B10" s="7" t="inlineStr">
        <is>
          <t>Step 3</t>
        </is>
      </c>
      <c r="C10" s="8" t="inlineStr">
        <is>
          <t>Flip cell B7 between 1, 2 and 3 to move the whole model between Bear, Base and Bull.</t>
        </is>
      </c>
    </row>
    <row r="11" ht="30" customHeight="1">
      <c r="B11" s="7" t="inlineStr">
        <is>
          <t>Step 4</t>
        </is>
      </c>
      <c r="C11" s="8" t="inlineStr">
        <is>
          <t>Read the sensitivity grid at the bottom of the DCF Model sheet before you quote a price target. If the grid is wide, your conviction should be narrow.</t>
        </is>
      </c>
    </row>
    <row r="12" ht="30" customHeight="1">
      <c r="B12" s="7" t="inlineStr">
        <is>
          <t>Step 5</t>
        </is>
      </c>
      <c r="C12" s="8" t="inlineStr">
        <is>
          <t>Check 'Terminal value as % of EV' on the model sheet. Above ~75%, you are valuing the discount rate rather than the business.</t>
        </is>
      </c>
    </row>
    <row r="14">
      <c r="A14" s="5" t="inlineStr">
        <is>
          <t>CELL COLOUR LEGEND</t>
        </is>
      </c>
      <c r="B14" s="6" t="n"/>
      <c r="C14" s="6" t="n"/>
      <c r="D14" s="6" t="n"/>
      <c r="E14" s="6" t="n"/>
      <c r="F14" s="6" t="n"/>
      <c r="G14" s="6" t="n"/>
      <c r="H14" s="6" t="n"/>
    </row>
    <row r="16">
      <c r="B16" s="9" t="inlineStr">
        <is>
          <t>Blue on yellow</t>
        </is>
      </c>
      <c r="C16" s="10" t="inlineStr">
        <is>
          <t>An input. This is where you type. Every one of these is an assumption you own.</t>
        </is>
      </c>
    </row>
    <row r="17">
      <c r="B17" s="7" t="inlineStr">
        <is>
          <t>Black</t>
        </is>
      </c>
      <c r="C17" s="10" t="inlineStr">
        <is>
          <t>A formula. Leave it alone — it recalculates from the inputs.</t>
        </is>
      </c>
    </row>
    <row r="18">
      <c r="B18" s="11" t="inlineStr">
        <is>
          <t>Green</t>
        </is>
      </c>
      <c r="C18" s="10" t="inlineStr">
        <is>
          <t>A link pulling a value from another sheet in this workbook.</t>
        </is>
      </c>
    </row>
    <row r="19">
      <c r="B19" s="12" t="inlineStr">
        <is>
          <t>Red</t>
        </is>
      </c>
      <c r="C19" s="10" t="inlineStr">
        <is>
          <t>A link to an outside file. There are none in this template by design.</t>
        </is>
      </c>
    </row>
    <row r="21">
      <c r="A21" s="5" t="inlineStr">
        <is>
          <t>WHICH CELLS TO EDIT</t>
        </is>
      </c>
      <c r="B21" s="6" t="n"/>
      <c r="C21" s="6" t="n"/>
      <c r="D21" s="6" t="n"/>
      <c r="E21" s="6" t="n"/>
      <c r="F21" s="6" t="n"/>
      <c r="G21" s="6" t="n"/>
      <c r="H21" s="6" t="n"/>
    </row>
    <row r="23" ht="28" customHeight="1">
      <c r="B23" s="7" t="inlineStr">
        <is>
          <t>Assumptions</t>
        </is>
      </c>
      <c r="C23" s="8" t="inlineStr">
        <is>
          <t>Everything. Scenario switch (B7), the Bear/Base/Bull grid, the CAPM build, and the operating assumptions.</t>
        </is>
      </c>
    </row>
    <row r="24" ht="28" customHeight="1">
      <c r="B24" s="7" t="inlineStr">
        <is>
          <t>DCF Model</t>
        </is>
      </c>
      <c r="C24" s="8" t="inlineStr">
        <is>
          <t>Nothing in the model body — every cell is a formula. The sensitivity grid at the bottom has editable WACC and growth axes.</t>
        </is>
      </c>
    </row>
    <row r="25" ht="28" customHeight="1">
      <c r="B25" s="7" t="inlineStr">
        <is>
          <t>DCF Model — sensitivity block</t>
        </is>
      </c>
      <c r="C25" s="8" t="inlineStr">
        <is>
          <t>Only the WACC column and the growth row of the grid at the bottom. Set your own ranges.</t>
        </is>
      </c>
    </row>
    <row r="28">
      <c r="A28" s="5" t="inlineStr">
        <is>
          <t>TERMS OF USE</t>
        </is>
      </c>
      <c r="B28" s="6" t="n"/>
      <c r="C28" s="6" t="n"/>
      <c r="D28" s="6" t="n"/>
      <c r="E28" s="6" t="n"/>
      <c r="F28" s="6" t="n"/>
      <c r="G28" s="6" t="n"/>
      <c r="H28" s="6" t="n"/>
    </row>
    <row r="30">
      <c r="B30" s="13" t="inlineStr">
        <is>
          <t>This template is published free by The Brookside Brief for educational use. It ships pre-filled with a worked example so you can see the expected format — overwrite every input with your own before relying on any output. A model is a way of organising an argument, not a source of truth: the numbers it prints are only ever as good as the assumptions you typed above them. Nothing here is investment advice. Method follows the DCF framework explained in The Classroom → The Models → Model 01.</t>
        </is>
      </c>
    </row>
    <row r="31"/>
    <row r="32"/>
    <row r="33"/>
    <row r="34"/>
  </sheetData>
  <mergeCells count="1">
    <mergeCell ref="B30:C3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3"/>
  <sheetViews>
    <sheetView showGridLines="0" workbookViewId="0">
      <selection activeCell="A1" sqref="A1"/>
    </sheetView>
  </sheetViews>
  <sheetFormatPr baseColWidth="8" defaultRowHeight="15"/>
  <cols>
    <col width="42" customWidth="1" min="1" max="1"/>
    <col width="13" customWidth="1" min="2" max="2"/>
    <col width="13" customWidth="1" min="3" max="3"/>
    <col width="13" customWidth="1" min="4" max="4"/>
    <col width="13" customWidth="1" min="5" max="5"/>
    <col width="62" customWidth="1" min="6" max="6"/>
  </cols>
  <sheetData>
    <row r="1">
      <c r="A1" s="1" t="inlineStr">
        <is>
          <t>THE BROOKSIDE BRIEF</t>
        </is>
      </c>
    </row>
    <row r="2">
      <c r="A2" s="2" t="inlineStr">
        <is>
          <t>Discounted Cash Flow — Assumptions</t>
        </is>
      </c>
    </row>
    <row r="3">
      <c r="A3" s="3" t="inlineStr">
        <is>
          <t>Every input in this model lives on this sheet. Nothing is hardcoded downstream.</t>
        </is>
      </c>
    </row>
    <row r="4" ht="6" customHeight="1">
      <c r="A4" s="4" t="n"/>
      <c r="B4" s="4" t="n"/>
      <c r="C4" s="4" t="n"/>
      <c r="D4" s="4" t="n"/>
      <c r="E4" s="4" t="n"/>
      <c r="F4" s="4" t="n"/>
      <c r="G4" s="4" t="n"/>
      <c r="H4" s="4" t="n"/>
    </row>
    <row r="6">
      <c r="A6" s="5" t="inlineStr">
        <is>
          <t>SCENARIO SWITCH</t>
        </is>
      </c>
      <c r="B6" s="6" t="n"/>
      <c r="C6" s="6" t="n"/>
      <c r="D6" s="6" t="n"/>
      <c r="E6" s="6" t="n"/>
      <c r="F6" s="6" t="n"/>
      <c r="G6" s="6" t="n"/>
      <c r="H6" s="6" t="n"/>
    </row>
    <row r="7">
      <c r="A7" s="7" t="inlineStr">
        <is>
          <t>Active scenario  (1 = Bear, 2 = Base, 3 = Bull)</t>
        </is>
      </c>
      <c r="B7" s="14" t="n">
        <v>2</v>
      </c>
      <c r="F7" s="10" t="inlineStr">
        <is>
          <t>Type 1, 2 or 3. The whole model flips — every swing assumption below follows this cell.</t>
        </is>
      </c>
    </row>
    <row r="9">
      <c r="A9" s="5" t="inlineStr">
        <is>
          <t>SWING ASSUMPTIONS  (DIFFER BY SCENARIO)</t>
        </is>
      </c>
      <c r="B9" s="6" t="n"/>
      <c r="C9" s="6" t="n"/>
      <c r="D9" s="6" t="n"/>
      <c r="E9" s="6" t="n"/>
      <c r="F9" s="6" t="n"/>
      <c r="G9" s="6" t="n"/>
      <c r="H9" s="6" t="n"/>
    </row>
    <row r="10" ht="26" customHeight="1">
      <c r="A10" s="15" t="inlineStr">
        <is>
          <t>Driver</t>
        </is>
      </c>
      <c r="B10" s="15" t="inlineStr">
        <is>
          <t>Bear</t>
        </is>
      </c>
      <c r="C10" s="15" t="inlineStr">
        <is>
          <t>Base</t>
        </is>
      </c>
      <c r="D10" s="15" t="inlineStr">
        <is>
          <t>Bull</t>
        </is>
      </c>
      <c r="E10" s="15" t="inlineStr">
        <is>
          <t>Active</t>
        </is>
      </c>
      <c r="F10" s="15" t="inlineStr">
        <is>
          <t>Notes</t>
        </is>
      </c>
    </row>
    <row r="11">
      <c r="A11" s="16" t="inlineStr">
        <is>
          <t>Revenue CAGR — years 1-5</t>
        </is>
      </c>
      <c r="B11" s="17" t="n">
        <v>0.08</v>
      </c>
      <c r="C11" s="17" t="n">
        <v>0.14</v>
      </c>
      <c r="D11" s="17" t="n">
        <v>0.2</v>
      </c>
      <c r="E11" s="18">
        <f>INDEX(B11:D11,$B$7)</f>
        <v/>
      </c>
      <c r="F11" s="10" t="inlineStr">
        <is>
          <t>Top-line growth over the first half of the forecast.</t>
        </is>
      </c>
    </row>
    <row r="12">
      <c r="A12" s="16" t="inlineStr">
        <is>
          <t>Revenue CAGR — years 6-10</t>
        </is>
      </c>
      <c r="B12" s="17" t="n">
        <v>0.03</v>
      </c>
      <c r="C12" s="17" t="n">
        <v>0.06</v>
      </c>
      <c r="D12" s="17" t="n">
        <v>0.1</v>
      </c>
      <c r="E12" s="18">
        <f>INDEX(B12:D12,$B$7)</f>
        <v/>
      </c>
      <c r="F12" s="10" t="inlineStr">
        <is>
          <t>Growth fades toward the terminal rate. It should.</t>
        </is>
      </c>
    </row>
    <row r="13">
      <c r="A13" s="16" t="inlineStr">
        <is>
          <t>Terminal EBIT margin</t>
        </is>
      </c>
      <c r="B13" s="17" t="n">
        <v>0.12</v>
      </c>
      <c r="C13" s="17" t="n">
        <v>0.18</v>
      </c>
      <c r="D13" s="17" t="n">
        <v>0.24</v>
      </c>
      <c r="E13" s="18">
        <f>INDEX(B13:D13,$B$7)</f>
        <v/>
      </c>
      <c r="F13" s="10" t="inlineStr">
        <is>
          <t>Margin the business settles at once it stops scaling.</t>
        </is>
      </c>
    </row>
    <row r="14">
      <c r="A14" s="16" t="inlineStr">
        <is>
          <t>WACC — discount rate</t>
        </is>
      </c>
      <c r="B14" s="17" t="n">
        <v>0.11</v>
      </c>
      <c r="C14" s="17" t="n">
        <v>0.09</v>
      </c>
      <c r="D14" s="17" t="n">
        <v>0.08</v>
      </c>
      <c r="E14" s="18">
        <f>INDEX(B14:D14,$B$7)</f>
        <v/>
      </c>
      <c r="F14" s="10" t="inlineStr">
        <is>
          <t>Links to the CAPM build below in the Base column.</t>
        </is>
      </c>
    </row>
    <row r="15">
      <c r="A15" s="16" t="inlineStr">
        <is>
          <t>Terminal growth rate (g)</t>
        </is>
      </c>
      <c r="B15" s="17" t="n">
        <v>0.015</v>
      </c>
      <c r="C15" s="17" t="n">
        <v>0.025</v>
      </c>
      <c r="D15" s="17" t="n">
        <v>0.03</v>
      </c>
      <c r="E15" s="18">
        <f>INDEX(B15:D15,$B$7)</f>
        <v/>
      </c>
      <c r="F15" s="10" t="inlineStr">
        <is>
          <t>Must stay below long-run GDP growth. Above ~3% you are assuming the company outgrows the economy forever.</t>
        </is>
      </c>
    </row>
    <row r="17">
      <c r="A17" s="5" t="inlineStr">
        <is>
          <t>WACC BUILD — CAPM  (FEEDS THE BASE COLUMN ABOVE)</t>
        </is>
      </c>
      <c r="B17" s="6" t="n"/>
      <c r="C17" s="6" t="n"/>
      <c r="D17" s="6" t="n"/>
      <c r="E17" s="6" t="n"/>
      <c r="F17" s="6" t="n"/>
      <c r="G17" s="6" t="n"/>
      <c r="H17" s="6" t="n"/>
    </row>
    <row r="18">
      <c r="A18" s="16" t="inlineStr">
        <is>
          <t>Risk-free rate — 10Y Treasury</t>
        </is>
      </c>
      <c r="B18" s="17" t="n">
        <v>0.0445</v>
      </c>
      <c r="F18" s="10" t="inlineStr">
        <is>
          <t>Current 10-year yield.</t>
        </is>
      </c>
    </row>
    <row r="19">
      <c r="A19" s="16" t="inlineStr">
        <is>
          <t>Equity risk premium (ERP)</t>
        </is>
      </c>
      <c r="B19" s="17" t="n">
        <v>0.05</v>
      </c>
      <c r="F19" s="10" t="inlineStr">
        <is>
          <t>Long-run market premium over the risk-free rate.</t>
        </is>
      </c>
    </row>
    <row r="20">
      <c r="A20" s="16" t="inlineStr">
        <is>
          <t>Beta</t>
        </is>
      </c>
      <c r="B20" s="19" t="n">
        <v>1.2</v>
      </c>
      <c r="F20" s="10" t="inlineStr">
        <is>
          <t>5-year beta vs. the index. Above 1.0 = more volatile than the market.</t>
        </is>
      </c>
    </row>
    <row r="21">
      <c r="A21" s="16" t="inlineStr">
        <is>
          <t>Size / execution premium</t>
        </is>
      </c>
      <c r="B21" s="17" t="n">
        <v>0</v>
      </c>
      <c r="F21" s="10" t="inlineStr">
        <is>
          <t>Add for small caps, pre-revenue, or first-of-a-kind execution risk.</t>
        </is>
      </c>
    </row>
    <row r="22">
      <c r="A22" s="7" t="inlineStr">
        <is>
          <t>Cost of equity  =  rf + β × ERP + premium</t>
        </is>
      </c>
      <c r="B22" s="20">
        <f>B18+B20*B19+B21</f>
        <v/>
      </c>
      <c r="F22" s="10" t="inlineStr">
        <is>
          <t>With no debt, cost of equity is the WACC. Paste this into the Base cell of the WACC row above.</t>
        </is>
      </c>
    </row>
    <row r="24">
      <c r="A24" s="5" t="inlineStr">
        <is>
          <t>OPERATING ASSUMPTIONS  (SAME ACROSS SCENARIOS)</t>
        </is>
      </c>
      <c r="B24" s="6" t="n"/>
      <c r="C24" s="6" t="n"/>
      <c r="D24" s="6" t="n"/>
      <c r="E24" s="6" t="n"/>
      <c r="F24" s="6" t="n"/>
      <c r="G24" s="6" t="n"/>
      <c r="H24" s="6" t="n"/>
    </row>
    <row r="25">
      <c r="A25" s="16" t="inlineStr">
        <is>
          <t>Last actual revenue ($mm)</t>
        </is>
      </c>
      <c r="B25" s="21" t="n">
        <v>500</v>
      </c>
      <c r="F25" s="10" t="inlineStr">
        <is>
          <t>Most recent full-year revenue. The base the forecast grows from.</t>
        </is>
      </c>
    </row>
    <row r="26">
      <c r="A26" s="16" t="inlineStr">
        <is>
          <t>Starting EBIT margin</t>
        </is>
      </c>
      <c r="B26" s="17" t="n">
        <v>0.1</v>
      </c>
      <c r="F26" s="10" t="inlineStr">
        <is>
          <t>Current margin. The model glides from here to the terminal margin.</t>
        </is>
      </c>
    </row>
    <row r="27">
      <c r="A27" s="16" t="inlineStr">
        <is>
          <t>Tax rate</t>
        </is>
      </c>
      <c r="B27" s="17" t="n">
        <v>0.21</v>
      </c>
      <c r="F27" s="10" t="inlineStr">
        <is>
          <t>U.S. statutory is 21%. Use the cash rate if it differs materially.</t>
        </is>
      </c>
    </row>
    <row r="28">
      <c r="A28" s="16" t="inlineStr">
        <is>
          <t>D&amp;A — % of revenue</t>
        </is>
      </c>
      <c r="B28" s="17" t="n">
        <v>0.04</v>
      </c>
      <c r="F28" s="10" t="inlineStr">
        <is>
          <t>Non-cash charge added back to get to cash flow.</t>
        </is>
      </c>
    </row>
    <row r="29">
      <c r="A29" s="16" t="inlineStr">
        <is>
          <t>Capex — % of revenue</t>
        </is>
      </c>
      <c r="B29" s="17" t="n">
        <v>0.05</v>
      </c>
      <c r="F29" s="10" t="inlineStr">
        <is>
          <t>Cash out the door. Above D&amp;A means the asset base is growing.</t>
        </is>
      </c>
    </row>
    <row r="30">
      <c r="A30" s="16" t="inlineStr">
        <is>
          <t>Change in NWC — % of Δrevenue</t>
        </is>
      </c>
      <c r="B30" s="17" t="n">
        <v>0.1</v>
      </c>
      <c r="F30" s="10" t="inlineStr">
        <is>
          <t>Working capital consumed per incremental dollar of sales.</t>
        </is>
      </c>
    </row>
    <row r="31">
      <c r="A31" s="16" t="inlineStr">
        <is>
          <t>Net cash / (net debt) ($mm)</t>
        </is>
      </c>
      <c r="B31" s="21" t="n">
        <v>0</v>
      </c>
      <c r="F31" s="10" t="inlineStr">
        <is>
          <t>Cash and investments minus total debt. Negative if levered.</t>
        </is>
      </c>
    </row>
    <row r="32">
      <c r="A32" s="16" t="inlineStr">
        <is>
          <t>Diluted shares outstanding (mm)</t>
        </is>
      </c>
      <c r="B32" s="19" t="n">
        <v>100</v>
      </c>
      <c r="F32" s="10" t="inlineStr">
        <is>
          <t>Fully diluted — include options, RSUs, convertibles.</t>
        </is>
      </c>
    </row>
    <row r="33">
      <c r="A33" s="16" t="inlineStr">
        <is>
          <t>Current share price ($)</t>
        </is>
      </c>
      <c r="B33" s="22" t="n">
        <v>25</v>
      </c>
      <c r="F33" s="10" t="inlineStr">
        <is>
          <t>For the upside / downside calculation only.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64"/>
  <sheetViews>
    <sheetView showGridLines="0" workbookViewId="0">
      <pane xSplit="1" ySplit="9" topLeftCell="B10" activePane="bottomRight" state="frozen"/>
      <selection pane="topRight"/>
      <selection pane="bottomLeft"/>
      <selection pane="bottomRight" activeCell="A1" sqref="A1"/>
    </sheetView>
  </sheetViews>
  <sheetFormatPr baseColWidth="8" defaultRowHeight="15"/>
  <cols>
    <col width="38"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s>
  <sheetData>
    <row r="1">
      <c r="A1" s="1" t="inlineStr">
        <is>
          <t>THE BROOKSIDE BRIEF</t>
        </is>
      </c>
    </row>
    <row r="2">
      <c r="A2" s="2" t="inlineStr">
        <is>
          <t>Unlevered Free Cash Flow</t>
        </is>
      </c>
    </row>
    <row r="3">
      <c r="A3" s="3" t="inlineStr">
        <is>
          <t>Black cells are formulas. To change an output, change an input on the Assumptions sheet.</t>
        </is>
      </c>
    </row>
    <row r="4" ht="6" customHeight="1">
      <c r="A4" s="4" t="n"/>
      <c r="B4" s="4" t="n"/>
      <c r="C4" s="4" t="n"/>
      <c r="D4" s="4" t="n"/>
      <c r="E4" s="4" t="n"/>
      <c r="F4" s="4" t="n"/>
      <c r="G4" s="4" t="n"/>
      <c r="H4" s="4" t="n"/>
      <c r="I4" s="4" t="n"/>
      <c r="J4" s="4" t="n"/>
      <c r="K4" s="4" t="n"/>
      <c r="L4" s="4" t="n"/>
      <c r="M4" s="4" t="n"/>
    </row>
    <row r="6">
      <c r="A6" s="23">
        <f>"Active scenario:  "&amp;INDEX({"BEAR","BASE","BULL"},Assumptions!$B$7)</f>
        <v/>
      </c>
    </row>
    <row r="8" ht="26" customHeight="1">
      <c r="A8" s="15" t="inlineStr">
        <is>
          <t>($ in millions)</t>
        </is>
      </c>
      <c r="B8" s="15" t="inlineStr">
        <is>
          <t>2027</t>
        </is>
      </c>
      <c r="C8" s="15" t="inlineStr">
        <is>
          <t>2028</t>
        </is>
      </c>
      <c r="D8" s="15" t="inlineStr">
        <is>
          <t>2029</t>
        </is>
      </c>
      <c r="E8" s="15" t="inlineStr">
        <is>
          <t>2030</t>
        </is>
      </c>
      <c r="F8" s="15" t="inlineStr">
        <is>
          <t>2031</t>
        </is>
      </c>
      <c r="G8" s="15" t="inlineStr">
        <is>
          <t>2032</t>
        </is>
      </c>
      <c r="H8" s="15" t="inlineStr">
        <is>
          <t>2033</t>
        </is>
      </c>
      <c r="I8" s="15" t="inlineStr">
        <is>
          <t>2034</t>
        </is>
      </c>
      <c r="J8" s="15" t="inlineStr">
        <is>
          <t>2035</t>
        </is>
      </c>
      <c r="K8" s="15" t="inlineStr">
        <is>
          <t>2036</t>
        </is>
      </c>
    </row>
    <row r="9">
      <c r="A9" s="5" t="inlineStr">
        <is>
          <t>REVENUE BUILD</t>
        </is>
      </c>
      <c r="B9" s="6" t="n"/>
      <c r="C9" s="6" t="n"/>
      <c r="D9" s="6" t="n"/>
      <c r="E9" s="6" t="n"/>
      <c r="F9" s="6" t="n"/>
      <c r="G9" s="6" t="n"/>
      <c r="H9" s="6" t="n"/>
      <c r="I9" s="6" t="n"/>
      <c r="J9" s="6" t="n"/>
      <c r="K9" s="6" t="n"/>
      <c r="L9" s="6" t="n"/>
      <c r="M9" s="6" t="n"/>
    </row>
    <row r="10">
      <c r="A10" s="7" t="inlineStr">
        <is>
          <t>Revenue</t>
        </is>
      </c>
      <c r="B10" s="24">
        <f>Assumptions!$B$25*(1+Assumptions!$E$11)^1</f>
        <v/>
      </c>
      <c r="C10" s="24">
        <f>Assumptions!$B$25*(1+Assumptions!$E$11)^2</f>
        <v/>
      </c>
      <c r="D10" s="24">
        <f>Assumptions!$B$25*(1+Assumptions!$E$11)^3</f>
        <v/>
      </c>
      <c r="E10" s="24">
        <f>Assumptions!$B$25*(1+Assumptions!$E$11)^4</f>
        <v/>
      </c>
      <c r="F10" s="24">
        <f>Assumptions!$B$25*(1+Assumptions!$E$11)^5</f>
        <v/>
      </c>
      <c r="G10" s="24">
        <f>Assumptions!$B$25*(1+Assumptions!$E$11)^5*(1+Assumptions!$E$12)^1</f>
        <v/>
      </c>
      <c r="H10" s="24">
        <f>Assumptions!$B$25*(1+Assumptions!$E$11)^5*(1+Assumptions!$E$12)^2</f>
        <v/>
      </c>
      <c r="I10" s="24">
        <f>Assumptions!$B$25*(1+Assumptions!$E$11)^5*(1+Assumptions!$E$12)^3</f>
        <v/>
      </c>
      <c r="J10" s="24">
        <f>Assumptions!$B$25*(1+Assumptions!$E$11)^5*(1+Assumptions!$E$12)^4</f>
        <v/>
      </c>
      <c r="K10" s="24">
        <f>Assumptions!$B$25*(1+Assumptions!$E$11)^5*(1+Assumptions!$E$12)^5</f>
        <v/>
      </c>
    </row>
    <row r="11">
      <c r="A11" s="25" t="inlineStr">
        <is>
          <t xml:space="preserve">  growth %</t>
        </is>
      </c>
      <c r="B11" s="26">
        <f>IFERROR(B10/Assumptions!$B$25-1,"")</f>
        <v/>
      </c>
      <c r="C11" s="26">
        <f>IFERROR(C10/B10-1,"")</f>
        <v/>
      </c>
      <c r="D11" s="26">
        <f>IFERROR(D10/C10-1,"")</f>
        <v/>
      </c>
      <c r="E11" s="26">
        <f>IFERROR(E10/D10-1,"")</f>
        <v/>
      </c>
      <c r="F11" s="26">
        <f>IFERROR(F10/E10-1,"")</f>
        <v/>
      </c>
      <c r="G11" s="26">
        <f>IFERROR(G10/F10-1,"")</f>
        <v/>
      </c>
      <c r="H11" s="26">
        <f>IFERROR(H10/G10-1,"")</f>
        <v/>
      </c>
      <c r="I11" s="26">
        <f>IFERROR(I10/H10-1,"")</f>
        <v/>
      </c>
      <c r="J11" s="26">
        <f>IFERROR(J10/I10-1,"")</f>
        <v/>
      </c>
      <c r="K11" s="26">
        <f>IFERROR(K10/J10-1,"")</f>
        <v/>
      </c>
    </row>
    <row r="13">
      <c r="A13" s="5" t="inlineStr">
        <is>
          <t>OPERATING</t>
        </is>
      </c>
      <c r="B13" s="6" t="n"/>
      <c r="C13" s="6" t="n"/>
      <c r="D13" s="6" t="n"/>
      <c r="E13" s="6" t="n"/>
      <c r="F13" s="6" t="n"/>
      <c r="G13" s="6" t="n"/>
      <c r="H13" s="6" t="n"/>
      <c r="I13" s="6" t="n"/>
      <c r="J13" s="6" t="n"/>
      <c r="K13" s="6" t="n"/>
      <c r="L13" s="6" t="n"/>
      <c r="M13" s="6" t="n"/>
    </row>
    <row r="14">
      <c r="A14" s="25" t="inlineStr">
        <is>
          <t>EBIT margin  (glides to terminal)</t>
        </is>
      </c>
      <c r="B14" s="26">
        <f>Assumptions!$B$26+(Assumptions!$E$13-Assumptions!$B$26)*1/10</f>
        <v/>
      </c>
      <c r="C14" s="26">
        <f>Assumptions!$B$26+(Assumptions!$E$13-Assumptions!$B$26)*2/10</f>
        <v/>
      </c>
      <c r="D14" s="26">
        <f>Assumptions!$B$26+(Assumptions!$E$13-Assumptions!$B$26)*3/10</f>
        <v/>
      </c>
      <c r="E14" s="26">
        <f>Assumptions!$B$26+(Assumptions!$E$13-Assumptions!$B$26)*4/10</f>
        <v/>
      </c>
      <c r="F14" s="26">
        <f>Assumptions!$B$26+(Assumptions!$E$13-Assumptions!$B$26)*5/10</f>
        <v/>
      </c>
      <c r="G14" s="26">
        <f>Assumptions!$B$26+(Assumptions!$E$13-Assumptions!$B$26)*6/10</f>
        <v/>
      </c>
      <c r="H14" s="26">
        <f>Assumptions!$B$26+(Assumptions!$E$13-Assumptions!$B$26)*7/10</f>
        <v/>
      </c>
      <c r="I14" s="26">
        <f>Assumptions!$B$26+(Assumptions!$E$13-Assumptions!$B$26)*8/10</f>
        <v/>
      </c>
      <c r="J14" s="26">
        <f>Assumptions!$B$26+(Assumptions!$E$13-Assumptions!$B$26)*9/10</f>
        <v/>
      </c>
      <c r="K14" s="26">
        <f>Assumptions!$B$26+(Assumptions!$E$13-Assumptions!$B$26)*10/10</f>
        <v/>
      </c>
    </row>
    <row r="15">
      <c r="A15" s="7" t="inlineStr">
        <is>
          <t>EBIT</t>
        </is>
      </c>
      <c r="B15" s="24">
        <f>B10*B14</f>
        <v/>
      </c>
      <c r="C15" s="24">
        <f>C10*C14</f>
        <v/>
      </c>
      <c r="D15" s="24">
        <f>D10*D14</f>
        <v/>
      </c>
      <c r="E15" s="24">
        <f>E10*E14</f>
        <v/>
      </c>
      <c r="F15" s="24">
        <f>F10*F14</f>
        <v/>
      </c>
      <c r="G15" s="24">
        <f>G10*G14</f>
        <v/>
      </c>
      <c r="H15" s="24">
        <f>H10*H14</f>
        <v/>
      </c>
      <c r="I15" s="24">
        <f>I10*I14</f>
        <v/>
      </c>
      <c r="J15" s="24">
        <f>J10*J14</f>
        <v/>
      </c>
      <c r="K15" s="24">
        <f>K10*K14</f>
        <v/>
      </c>
    </row>
    <row r="16">
      <c r="A16" s="25" t="inlineStr">
        <is>
          <t xml:space="preserve">  Less: cash taxes</t>
        </is>
      </c>
      <c r="B16" s="27">
        <f>-MAX(0,B15)*Assumptions!$B$27</f>
        <v/>
      </c>
      <c r="C16" s="27">
        <f>-MAX(0,C15)*Assumptions!$B$27</f>
        <v/>
      </c>
      <c r="D16" s="27">
        <f>-MAX(0,D15)*Assumptions!$B$27</f>
        <v/>
      </c>
      <c r="E16" s="27">
        <f>-MAX(0,E15)*Assumptions!$B$27</f>
        <v/>
      </c>
      <c r="F16" s="27">
        <f>-MAX(0,F15)*Assumptions!$B$27</f>
        <v/>
      </c>
      <c r="G16" s="27">
        <f>-MAX(0,G15)*Assumptions!$B$27</f>
        <v/>
      </c>
      <c r="H16" s="27">
        <f>-MAX(0,H15)*Assumptions!$B$27</f>
        <v/>
      </c>
      <c r="I16" s="27">
        <f>-MAX(0,I15)*Assumptions!$B$27</f>
        <v/>
      </c>
      <c r="J16" s="27">
        <f>-MAX(0,J15)*Assumptions!$B$27</f>
        <v/>
      </c>
      <c r="K16" s="27">
        <f>-MAX(0,K15)*Assumptions!$B$27</f>
        <v/>
      </c>
    </row>
    <row r="17">
      <c r="A17" s="7" t="inlineStr">
        <is>
          <t>NOPAT</t>
        </is>
      </c>
      <c r="B17" s="24">
        <f>B15+B16</f>
        <v/>
      </c>
      <c r="C17" s="24">
        <f>C15+C16</f>
        <v/>
      </c>
      <c r="D17" s="24">
        <f>D15+D16</f>
        <v/>
      </c>
      <c r="E17" s="24">
        <f>E15+E16</f>
        <v/>
      </c>
      <c r="F17" s="24">
        <f>F15+F16</f>
        <v/>
      </c>
      <c r="G17" s="24">
        <f>G15+G16</f>
        <v/>
      </c>
      <c r="H17" s="24">
        <f>H15+H16</f>
        <v/>
      </c>
      <c r="I17" s="24">
        <f>I15+I16</f>
        <v/>
      </c>
      <c r="J17" s="24">
        <f>J15+J16</f>
        <v/>
      </c>
      <c r="K17" s="24">
        <f>K15+K16</f>
        <v/>
      </c>
    </row>
    <row r="19">
      <c r="A19" s="5" t="inlineStr">
        <is>
          <t>UNLEVERED FREE CASH FLOW</t>
        </is>
      </c>
      <c r="B19" s="6" t="n"/>
      <c r="C19" s="6" t="n"/>
      <c r="D19" s="6" t="n"/>
      <c r="E19" s="6" t="n"/>
      <c r="F19" s="6" t="n"/>
      <c r="G19" s="6" t="n"/>
      <c r="H19" s="6" t="n"/>
      <c r="I19" s="6" t="n"/>
      <c r="J19" s="6" t="n"/>
      <c r="K19" s="6" t="n"/>
      <c r="L19" s="6" t="n"/>
      <c r="M19" s="6" t="n"/>
    </row>
    <row r="20">
      <c r="A20" s="25" t="inlineStr">
        <is>
          <t xml:space="preserve">  Plus: D&amp;A</t>
        </is>
      </c>
      <c r="B20" s="27">
        <f>B10*Assumptions!$B$28</f>
        <v/>
      </c>
      <c r="C20" s="27">
        <f>C10*Assumptions!$B$28</f>
        <v/>
      </c>
      <c r="D20" s="27">
        <f>D10*Assumptions!$B$28</f>
        <v/>
      </c>
      <c r="E20" s="27">
        <f>E10*Assumptions!$B$28</f>
        <v/>
      </c>
      <c r="F20" s="27">
        <f>F10*Assumptions!$B$28</f>
        <v/>
      </c>
      <c r="G20" s="27">
        <f>G10*Assumptions!$B$28</f>
        <v/>
      </c>
      <c r="H20" s="27">
        <f>H10*Assumptions!$B$28</f>
        <v/>
      </c>
      <c r="I20" s="27">
        <f>I10*Assumptions!$B$28</f>
        <v/>
      </c>
      <c r="J20" s="27">
        <f>J10*Assumptions!$B$28</f>
        <v/>
      </c>
      <c r="K20" s="27">
        <f>K10*Assumptions!$B$28</f>
        <v/>
      </c>
    </row>
    <row r="21">
      <c r="A21" s="25" t="inlineStr">
        <is>
          <t xml:space="preserve">  Less: capex</t>
        </is>
      </c>
      <c r="B21" s="27">
        <f>-B10*Assumptions!$B$29</f>
        <v/>
      </c>
      <c r="C21" s="27">
        <f>-C10*Assumptions!$B$29</f>
        <v/>
      </c>
      <c r="D21" s="27">
        <f>-D10*Assumptions!$B$29</f>
        <v/>
      </c>
      <c r="E21" s="27">
        <f>-E10*Assumptions!$B$29</f>
        <v/>
      </c>
      <c r="F21" s="27">
        <f>-F10*Assumptions!$B$29</f>
        <v/>
      </c>
      <c r="G21" s="27">
        <f>-G10*Assumptions!$B$29</f>
        <v/>
      </c>
      <c r="H21" s="27">
        <f>-H10*Assumptions!$B$29</f>
        <v/>
      </c>
      <c r="I21" s="27">
        <f>-I10*Assumptions!$B$29</f>
        <v/>
      </c>
      <c r="J21" s="27">
        <f>-J10*Assumptions!$B$29</f>
        <v/>
      </c>
      <c r="K21" s="27">
        <f>-K10*Assumptions!$B$29</f>
        <v/>
      </c>
    </row>
    <row r="22">
      <c r="A22" s="25" t="inlineStr">
        <is>
          <t xml:space="preserve">  Less: increase in NWC</t>
        </is>
      </c>
      <c r="B22" s="27">
        <f>-(B10-Assumptions!$B$25)*Assumptions!$B$30</f>
        <v/>
      </c>
      <c r="C22" s="27">
        <f>-(C10-B10)*Assumptions!$B$30</f>
        <v/>
      </c>
      <c r="D22" s="27">
        <f>-(D10-C10)*Assumptions!$B$30</f>
        <v/>
      </c>
      <c r="E22" s="27">
        <f>-(E10-D10)*Assumptions!$B$30</f>
        <v/>
      </c>
      <c r="F22" s="27">
        <f>-(F10-E10)*Assumptions!$B$30</f>
        <v/>
      </c>
      <c r="G22" s="27">
        <f>-(G10-F10)*Assumptions!$B$30</f>
        <v/>
      </c>
      <c r="H22" s="27">
        <f>-(H10-G10)*Assumptions!$B$30</f>
        <v/>
      </c>
      <c r="I22" s="27">
        <f>-(I10-H10)*Assumptions!$B$30</f>
        <v/>
      </c>
      <c r="J22" s="27">
        <f>-(J10-I10)*Assumptions!$B$30</f>
        <v/>
      </c>
      <c r="K22" s="27">
        <f>-(K10-J10)*Assumptions!$B$30</f>
        <v/>
      </c>
    </row>
    <row r="23">
      <c r="A23" s="7" t="inlineStr">
        <is>
          <t>Unlevered FCF</t>
        </is>
      </c>
      <c r="B23" s="24">
        <f>B17+B20+B21+B22</f>
        <v/>
      </c>
      <c r="C23" s="24">
        <f>C17+C20+C21+C22</f>
        <v/>
      </c>
      <c r="D23" s="24">
        <f>D17+D20+D21+D22</f>
        <v/>
      </c>
      <c r="E23" s="24">
        <f>E17+E20+E21+E22</f>
        <v/>
      </c>
      <c r="F23" s="24">
        <f>F17+F20+F21+F22</f>
        <v/>
      </c>
      <c r="G23" s="24">
        <f>G17+G20+G21+G22</f>
        <v/>
      </c>
      <c r="H23" s="24">
        <f>H17+H20+H21+H22</f>
        <v/>
      </c>
      <c r="I23" s="24">
        <f>I17+I20+I21+I22</f>
        <v/>
      </c>
      <c r="J23" s="24">
        <f>J17+J20+J21+J22</f>
        <v/>
      </c>
      <c r="K23" s="24">
        <f>K17+K20+K21+K22</f>
        <v/>
      </c>
    </row>
    <row r="24">
      <c r="A24" s="25" t="inlineStr">
        <is>
          <t>Discount period (n)</t>
        </is>
      </c>
      <c r="B24" s="28" t="inlineStr">
        <is>
          <t>1</t>
        </is>
      </c>
      <c r="C24" s="28" t="inlineStr">
        <is>
          <t>2</t>
        </is>
      </c>
      <c r="D24" s="28" t="inlineStr">
        <is>
          <t>3</t>
        </is>
      </c>
      <c r="E24" s="28" t="inlineStr">
        <is>
          <t>4</t>
        </is>
      </c>
      <c r="F24" s="28" t="inlineStr">
        <is>
          <t>5</t>
        </is>
      </c>
      <c r="G24" s="28" t="inlineStr">
        <is>
          <t>6</t>
        </is>
      </c>
      <c r="H24" s="28" t="inlineStr">
        <is>
          <t>7</t>
        </is>
      </c>
      <c r="I24" s="28" t="inlineStr">
        <is>
          <t>8</t>
        </is>
      </c>
      <c r="J24" s="28" t="inlineStr">
        <is>
          <t>9</t>
        </is>
      </c>
      <c r="K24" s="28" t="inlineStr">
        <is>
          <t>10</t>
        </is>
      </c>
    </row>
    <row r="25">
      <c r="A25" s="25" t="inlineStr">
        <is>
          <t>Discount factor</t>
        </is>
      </c>
      <c r="B25" s="29">
        <f>1/(1+Assumptions!$E$14)^B24</f>
        <v/>
      </c>
      <c r="C25" s="29">
        <f>1/(1+Assumptions!$E$14)^C24</f>
        <v/>
      </c>
      <c r="D25" s="29">
        <f>1/(1+Assumptions!$E$14)^D24</f>
        <v/>
      </c>
      <c r="E25" s="29">
        <f>1/(1+Assumptions!$E$14)^E24</f>
        <v/>
      </c>
      <c r="F25" s="29">
        <f>1/(1+Assumptions!$E$14)^F24</f>
        <v/>
      </c>
      <c r="G25" s="29">
        <f>1/(1+Assumptions!$E$14)^G24</f>
        <v/>
      </c>
      <c r="H25" s="29">
        <f>1/(1+Assumptions!$E$14)^H24</f>
        <v/>
      </c>
      <c r="I25" s="29">
        <f>1/(1+Assumptions!$E$14)^I24</f>
        <v/>
      </c>
      <c r="J25" s="29">
        <f>1/(1+Assumptions!$E$14)^J24</f>
        <v/>
      </c>
      <c r="K25" s="29">
        <f>1/(1+Assumptions!$E$14)^K24</f>
        <v/>
      </c>
    </row>
    <row r="26">
      <c r="A26" s="7" t="inlineStr">
        <is>
          <t>PV of FCF</t>
        </is>
      </c>
      <c r="B26" s="24">
        <f>B23*B25</f>
        <v/>
      </c>
      <c r="C26" s="24">
        <f>C23*C25</f>
        <v/>
      </c>
      <c r="D26" s="24">
        <f>D23*D25</f>
        <v/>
      </c>
      <c r="E26" s="24">
        <f>E23*E25</f>
        <v/>
      </c>
      <c r="F26" s="24">
        <f>F23*F25</f>
        <v/>
      </c>
      <c r="G26" s="24">
        <f>G23*G25</f>
        <v/>
      </c>
      <c r="H26" s="24">
        <f>H23*H25</f>
        <v/>
      </c>
      <c r="I26" s="24">
        <f>I23*I25</f>
        <v/>
      </c>
      <c r="J26" s="24">
        <f>J23*J25</f>
        <v/>
      </c>
      <c r="K26" s="24">
        <f>K23*K25</f>
        <v/>
      </c>
    </row>
    <row r="28">
      <c r="A28" s="5" t="inlineStr">
        <is>
          <t>VALUATION BRIDGE</t>
        </is>
      </c>
      <c r="B28" s="6" t="n"/>
      <c r="C28" s="6" t="n"/>
      <c r="D28" s="6" t="n"/>
      <c r="E28" s="6" t="n"/>
      <c r="F28" s="6" t="n"/>
      <c r="G28" s="6" t="n"/>
      <c r="H28" s="6" t="n"/>
      <c r="I28" s="6" t="n"/>
      <c r="J28" s="6" t="n"/>
      <c r="K28" s="6" t="n"/>
      <c r="L28" s="6" t="n"/>
      <c r="M28" s="6" t="n"/>
    </row>
    <row r="29">
      <c r="A29" s="16" t="inlineStr">
        <is>
          <t>Sum of PV — explicit forecast</t>
        </is>
      </c>
      <c r="B29" s="27">
        <f>SUM(B26:K26)</f>
        <v/>
      </c>
    </row>
    <row r="30">
      <c r="A30" s="16" t="inlineStr">
        <is>
          <t>Terminal-year FCF (normalised)</t>
        </is>
      </c>
      <c r="B30" s="27">
        <f>K23</f>
        <v/>
      </c>
    </row>
    <row r="31">
      <c r="A31" s="16" t="inlineStr">
        <is>
          <t>Terminal growth rate (g)</t>
        </is>
      </c>
      <c r="B31" s="26">
        <f>Assumptions!$E$15</f>
        <v/>
      </c>
    </row>
    <row r="32">
      <c r="A32" s="16" t="inlineStr">
        <is>
          <t>WACC</t>
        </is>
      </c>
      <c r="B32" s="26">
        <f>Assumptions!$E$14</f>
        <v/>
      </c>
    </row>
    <row r="33">
      <c r="A33" s="16" t="inlineStr">
        <is>
          <t>Terminal value  (Gordon growth)</t>
        </is>
      </c>
      <c r="B33" s="27">
        <f>IF(Assumptions!$E$14&lt;=Assumptions!$E$15,NA(),B30*(1+B31)/(Assumptions!$E$14-B31))</f>
        <v/>
      </c>
    </row>
    <row r="34">
      <c r="A34" s="16" t="inlineStr">
        <is>
          <t>PV of terminal value</t>
        </is>
      </c>
      <c r="B34" s="27">
        <f>B33*K25</f>
        <v/>
      </c>
    </row>
    <row r="35">
      <c r="A35" s="7" t="inlineStr">
        <is>
          <t>Enterprise value</t>
        </is>
      </c>
      <c r="B35" s="24">
        <f>B29+B34</f>
        <v/>
      </c>
    </row>
    <row r="36">
      <c r="A36" s="16" t="inlineStr">
        <is>
          <t xml:space="preserve">  Plus: net cash / (net debt)</t>
        </is>
      </c>
      <c r="B36" s="27">
        <f>Assumptions!$B$31</f>
        <v/>
      </c>
    </row>
    <row r="37">
      <c r="A37" s="7" t="inlineStr">
        <is>
          <t>Equity value</t>
        </is>
      </c>
      <c r="B37" s="24">
        <f>B35+B36</f>
        <v/>
      </c>
    </row>
    <row r="38">
      <c r="A38" s="16" t="inlineStr">
        <is>
          <t>Diluted shares (mm)</t>
        </is>
      </c>
      <c r="B38" s="30">
        <f>Assumptions!$B$32</f>
        <v/>
      </c>
    </row>
    <row r="39">
      <c r="A39" s="7" t="inlineStr">
        <is>
          <t>VALUE PER SHARE</t>
        </is>
      </c>
      <c r="B39" s="31">
        <f>IFERROR(B37/B38,NA())</f>
        <v/>
      </c>
    </row>
    <row r="40">
      <c r="A40" s="16" t="inlineStr">
        <is>
          <t>Current share price</t>
        </is>
      </c>
      <c r="B40" s="32">
        <f>Assumptions!$B$33</f>
        <v/>
      </c>
    </row>
    <row r="41">
      <c r="A41" s="7" t="inlineStr">
        <is>
          <t>Implied upside / (downside)</t>
        </is>
      </c>
      <c r="B41" s="20">
        <f>IFERROR(B39/B40-1,NA())</f>
        <v/>
      </c>
    </row>
    <row r="42">
      <c r="A42" s="16" t="inlineStr">
        <is>
          <t>Terminal value as % of EV</t>
        </is>
      </c>
      <c r="B42" s="26">
        <f>IFERROR(B34/B35,NA())</f>
        <v/>
      </c>
      <c r="D42" s="10" t="inlineStr">
        <is>
          <t>Watch this number. Above ~75% the valuation is mostly terminal value — a bet on the discount rate, not the forecast.</t>
        </is>
      </c>
    </row>
    <row r="45">
      <c r="A45" s="5" t="inlineStr">
        <is>
          <t>SENSITIVITY — VALUE PER SHARE</t>
        </is>
      </c>
      <c r="B45" s="6" t="n"/>
      <c r="C45" s="6" t="n"/>
      <c r="D45" s="6" t="n"/>
      <c r="E45" s="6" t="n"/>
      <c r="F45" s="6" t="n"/>
      <c r="G45" s="6" t="n"/>
      <c r="H45" s="6" t="n"/>
      <c r="I45" s="6" t="n"/>
      <c r="J45" s="6" t="n"/>
      <c r="K45" s="6" t="n"/>
      <c r="L45" s="6" t="n"/>
      <c r="M45" s="6" t="n"/>
    </row>
    <row r="46">
      <c r="A46" s="10" t="inlineStr">
        <is>
          <t>Rows = WACC  ·  Columns = terminal growth (g). Both axes are editable — type over them.</t>
        </is>
      </c>
    </row>
    <row r="48">
      <c r="B48" s="7" t="inlineStr">
        <is>
          <t>Terminal growth (g)  →</t>
        </is>
      </c>
    </row>
    <row r="49">
      <c r="A49" s="7" t="inlineStr">
        <is>
          <t>WACC  ↓</t>
        </is>
      </c>
      <c r="B49" s="17" t="n">
        <v>0.015</v>
      </c>
      <c r="C49" s="17" t="n">
        <v>0.02</v>
      </c>
      <c r="D49" s="17" t="n">
        <v>0.025</v>
      </c>
      <c r="E49" s="17" t="n">
        <v>0.03</v>
      </c>
      <c r="F49" s="17" t="n">
        <v>0.035</v>
      </c>
    </row>
    <row r="50">
      <c r="A50" s="17" t="n">
        <v>0.07000000000000001</v>
      </c>
      <c r="B50" s="33">
        <f>IF($A50&lt;=B$49,NA(),($B$60+$B$30*(1+B$49)/($A50-B$49)/(1+$A50)^10+Assumptions!$B$31)/Assumptions!$B$32)</f>
        <v/>
      </c>
      <c r="C50" s="33">
        <f>IF($A50&lt;=C$49,NA(),($B$60+$B$30*(1+C$49)/($A50-C$49)/(1+$A50)^10+Assumptions!$B$31)/Assumptions!$B$32)</f>
        <v/>
      </c>
      <c r="D50" s="33">
        <f>IF($A50&lt;=D$49,NA(),($B$60+$B$30*(1+D$49)/($A50-D$49)/(1+$A50)^10+Assumptions!$B$31)/Assumptions!$B$32)</f>
        <v/>
      </c>
      <c r="E50" s="33">
        <f>IF($A50&lt;=E$49,NA(),($B$60+$B$30*(1+E$49)/($A50-E$49)/(1+$A50)^10+Assumptions!$B$31)/Assumptions!$B$32)</f>
        <v/>
      </c>
      <c r="F50" s="33">
        <f>IF($A50&lt;=F$49,NA(),($B$60+$B$30*(1+F$49)/($A50-F$49)/(1+$A50)^10+Assumptions!$B$31)/Assumptions!$B$32)</f>
        <v/>
      </c>
    </row>
    <row r="51">
      <c r="A51" s="17" t="n">
        <v>0.08</v>
      </c>
      <c r="B51" s="33">
        <f>IF($A51&lt;=B$49,NA(),($B$61+$B$30*(1+B$49)/($A51-B$49)/(1+$A51)^10+Assumptions!$B$31)/Assumptions!$B$32)</f>
        <v/>
      </c>
      <c r="C51" s="33">
        <f>IF($A51&lt;=C$49,NA(),($B$61+$B$30*(1+C$49)/($A51-C$49)/(1+$A51)^10+Assumptions!$B$31)/Assumptions!$B$32)</f>
        <v/>
      </c>
      <c r="D51" s="33">
        <f>IF($A51&lt;=D$49,NA(),($B$61+$B$30*(1+D$49)/($A51-D$49)/(1+$A51)^10+Assumptions!$B$31)/Assumptions!$B$32)</f>
        <v/>
      </c>
      <c r="E51" s="33">
        <f>IF($A51&lt;=E$49,NA(),($B$61+$B$30*(1+E$49)/($A51-E$49)/(1+$A51)^10+Assumptions!$B$31)/Assumptions!$B$32)</f>
        <v/>
      </c>
      <c r="F51" s="33">
        <f>IF($A51&lt;=F$49,NA(),($B$61+$B$30*(1+F$49)/($A51-F$49)/(1+$A51)^10+Assumptions!$B$31)/Assumptions!$B$32)</f>
        <v/>
      </c>
    </row>
    <row r="52">
      <c r="A52" s="17" t="n">
        <v>0.09</v>
      </c>
      <c r="B52" s="33">
        <f>IF($A52&lt;=B$49,NA(),($B$62+$B$30*(1+B$49)/($A52-B$49)/(1+$A52)^10+Assumptions!$B$31)/Assumptions!$B$32)</f>
        <v/>
      </c>
      <c r="C52" s="33">
        <f>IF($A52&lt;=C$49,NA(),($B$62+$B$30*(1+C$49)/($A52-C$49)/(1+$A52)^10+Assumptions!$B$31)/Assumptions!$B$32)</f>
        <v/>
      </c>
      <c r="D52" s="33">
        <f>IF($A52&lt;=D$49,NA(),($B$62+$B$30*(1+D$49)/($A52-D$49)/(1+$A52)^10+Assumptions!$B$31)/Assumptions!$B$32)</f>
        <v/>
      </c>
      <c r="E52" s="33">
        <f>IF($A52&lt;=E$49,NA(),($B$62+$B$30*(1+E$49)/($A52-E$49)/(1+$A52)^10+Assumptions!$B$31)/Assumptions!$B$32)</f>
        <v/>
      </c>
      <c r="F52" s="33">
        <f>IF($A52&lt;=F$49,NA(),($B$62+$B$30*(1+F$49)/($A52-F$49)/(1+$A52)^10+Assumptions!$B$31)/Assumptions!$B$32)</f>
        <v/>
      </c>
    </row>
    <row r="53">
      <c r="A53" s="17" t="n">
        <v>0.1</v>
      </c>
      <c r="B53" s="33">
        <f>IF($A53&lt;=B$49,NA(),($B$63+$B$30*(1+B$49)/($A53-B$49)/(1+$A53)^10+Assumptions!$B$31)/Assumptions!$B$32)</f>
        <v/>
      </c>
      <c r="C53" s="33">
        <f>IF($A53&lt;=C$49,NA(),($B$63+$B$30*(1+C$49)/($A53-C$49)/(1+$A53)^10+Assumptions!$B$31)/Assumptions!$B$32)</f>
        <v/>
      </c>
      <c r="D53" s="33">
        <f>IF($A53&lt;=D$49,NA(),($B$63+$B$30*(1+D$49)/($A53-D$49)/(1+$A53)^10+Assumptions!$B$31)/Assumptions!$B$32)</f>
        <v/>
      </c>
      <c r="E53" s="33">
        <f>IF($A53&lt;=E$49,NA(),($B$63+$B$30*(1+E$49)/($A53-E$49)/(1+$A53)^10+Assumptions!$B$31)/Assumptions!$B$32)</f>
        <v/>
      </c>
      <c r="F53" s="33">
        <f>IF($A53&lt;=F$49,NA(),($B$63+$B$30*(1+F$49)/($A53-F$49)/(1+$A53)^10+Assumptions!$B$31)/Assumptions!$B$32)</f>
        <v/>
      </c>
    </row>
    <row r="54">
      <c r="A54" s="17" t="n">
        <v>0.11</v>
      </c>
      <c r="B54" s="33">
        <f>IF($A54&lt;=B$49,NA(),($B$64+$B$30*(1+B$49)/($A54-B$49)/(1+$A54)^10+Assumptions!$B$31)/Assumptions!$B$32)</f>
        <v/>
      </c>
      <c r="C54" s="33">
        <f>IF($A54&lt;=C$49,NA(),($B$64+$B$30*(1+C$49)/($A54-C$49)/(1+$A54)^10+Assumptions!$B$31)/Assumptions!$B$32)</f>
        <v/>
      </c>
      <c r="D54" s="33">
        <f>IF($A54&lt;=D$49,NA(),($B$64+$B$30*(1+D$49)/($A54-D$49)/(1+$A54)^10+Assumptions!$B$31)/Assumptions!$B$32)</f>
        <v/>
      </c>
      <c r="E54" s="33">
        <f>IF($A54&lt;=E$49,NA(),($B$64+$B$30*(1+E$49)/($A54-E$49)/(1+$A54)^10+Assumptions!$B$31)/Assumptions!$B$32)</f>
        <v/>
      </c>
      <c r="F54" s="33">
        <f>IF($A54&lt;=F$49,NA(),($B$64+$B$30*(1+F$49)/($A54-F$49)/(1+$A54)^10+Assumptions!$B$31)/Assumptions!$B$32)</f>
        <v/>
      </c>
    </row>
    <row r="56">
      <c r="A56" s="10" t="inlineStr">
        <is>
          <t>Each cell re-runs the whole DCF at that WACC and g — it is not a static copy of the bridge above.</t>
        </is>
      </c>
    </row>
    <row r="57">
      <c r="A57" s="10" t="inlineStr">
        <is>
          <t>Error cells are where g is greater than or equal to WACC: Gordon growth has no meaning there.</t>
        </is>
      </c>
    </row>
    <row r="59">
      <c r="A59" s="1" t="inlineStr">
        <is>
          <t>Workings — PV of the explicit forecast at each WACC</t>
        </is>
      </c>
    </row>
    <row r="60">
      <c r="A60" s="16" t="inlineStr">
        <is>
          <t>PV of explicit FCF at row 50</t>
        </is>
      </c>
      <c r="B60" s="27">
        <f>B$23/(1+$A50)^1+C$23/(1+$A50)^2+D$23/(1+$A50)^3+E$23/(1+$A50)^4+F$23/(1+$A50)^5+G$23/(1+$A50)^6+H$23/(1+$A50)^7+I$23/(1+$A50)^8+J$23/(1+$A50)^9+K$23/(1+$A50)^10</f>
        <v/>
      </c>
    </row>
    <row r="61">
      <c r="A61" s="16" t="inlineStr">
        <is>
          <t>PV of explicit FCF at row 51</t>
        </is>
      </c>
      <c r="B61" s="27">
        <f>B$23/(1+$A51)^1+C$23/(1+$A51)^2+D$23/(1+$A51)^3+E$23/(1+$A51)^4+F$23/(1+$A51)^5+G$23/(1+$A51)^6+H$23/(1+$A51)^7+I$23/(1+$A51)^8+J$23/(1+$A51)^9+K$23/(1+$A51)^10</f>
        <v/>
      </c>
    </row>
    <row r="62">
      <c r="A62" s="16" t="inlineStr">
        <is>
          <t>PV of explicit FCF at row 52</t>
        </is>
      </c>
      <c r="B62" s="27">
        <f>B$23/(1+$A52)^1+C$23/(1+$A52)^2+D$23/(1+$A52)^3+E$23/(1+$A52)^4+F$23/(1+$A52)^5+G$23/(1+$A52)^6+H$23/(1+$A52)^7+I$23/(1+$A52)^8+J$23/(1+$A52)^9+K$23/(1+$A52)^10</f>
        <v/>
      </c>
    </row>
    <row r="63">
      <c r="A63" s="16" t="inlineStr">
        <is>
          <t>PV of explicit FCF at row 53</t>
        </is>
      </c>
      <c r="B63" s="27">
        <f>B$23/(1+$A53)^1+C$23/(1+$A53)^2+D$23/(1+$A53)^3+E$23/(1+$A53)^4+F$23/(1+$A53)^5+G$23/(1+$A53)^6+H$23/(1+$A53)^7+I$23/(1+$A53)^8+J$23/(1+$A53)^9+K$23/(1+$A53)^10</f>
        <v/>
      </c>
    </row>
    <row r="64">
      <c r="A64" s="16" t="inlineStr">
        <is>
          <t>PV of explicit FCF at row 54</t>
        </is>
      </c>
      <c r="B64" s="27">
        <f>B$23/(1+$A54)^1+C$23/(1+$A54)^2+D$23/(1+$A54)^3+E$23/(1+$A54)^4+F$23/(1+$A54)^5+G$23/(1+$A54)^6+H$23/(1+$A54)^7+I$23/(1+$A54)^8+J$23/(1+$A54)^9+K$23/(1+$A54)^10</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2026-07-31T21:31:27Z</dcterms:created>
  <dcterms:modified xmlns:dcterms="http://purl.org/dc/terms/" xmlns:xsi="http://www.w3.org/2001/XMLSchema-instance" xsi:type="dcterms:W3CDTF">2026-07-31T21:31:27Z</dcterms:modified>
</cp:coreProperties>
</file>